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55" windowHeight="5640" activeTab="0"/>
  </bookViews>
  <sheets>
    <sheet name="Хвалово" sheetId="1" r:id="rId1"/>
  </sheets>
  <definedNames>
    <definedName name="_xlnm.Print_Area" localSheetId="0">'Хвалово'!$A$2:$Y$48</definedName>
  </definedNames>
  <calcPr fullCalcOnLoad="1"/>
</workbook>
</file>

<file path=xl/sharedStrings.xml><?xml version="1.0" encoding="utf-8"?>
<sst xmlns="http://schemas.openxmlformats.org/spreadsheetml/2006/main" count="130" uniqueCount="41">
  <si>
    <t>№ п/п</t>
  </si>
  <si>
    <t>Наименование</t>
  </si>
  <si>
    <t>Норматив</t>
  </si>
  <si>
    <t>Сумма</t>
  </si>
  <si>
    <t>Содерж.жилья</t>
  </si>
  <si>
    <t>Отопление</t>
  </si>
  <si>
    <t>ГВС</t>
  </si>
  <si>
    <t>ХВС</t>
  </si>
  <si>
    <t>Канализация</t>
  </si>
  <si>
    <t>ТБО</t>
  </si>
  <si>
    <t>Газоснабж.</t>
  </si>
  <si>
    <t>Итого</t>
  </si>
  <si>
    <t>На 1м2</t>
  </si>
  <si>
    <t>Кап.ремонт</t>
  </si>
  <si>
    <t>Тариф за единицу с НДС</t>
  </si>
  <si>
    <t>1-но ком.кв. 1 чел.</t>
  </si>
  <si>
    <t>Генеральный директор</t>
  </si>
  <si>
    <t>ОАО "Волховский ЖКК"</t>
  </si>
  <si>
    <t>В.Г. Романов</t>
  </si>
  <si>
    <t>% повыш. с 2008г.</t>
  </si>
  <si>
    <t>руб./чел.</t>
  </si>
  <si>
    <t>без ГВС</t>
  </si>
  <si>
    <t xml:space="preserve">  2011 г.</t>
  </si>
  <si>
    <t>Норматив (1971-1999)</t>
  </si>
  <si>
    <t>% повыш. к  2011 г.</t>
  </si>
  <si>
    <t xml:space="preserve"> повыш. к  2011 г. руб.</t>
  </si>
  <si>
    <t>1 полугодие 2012 г.</t>
  </si>
  <si>
    <t>с 01.07. 2012 г. по 01.09.2012г.</t>
  </si>
  <si>
    <t>% повыш. к 1пол. 2012 г.</t>
  </si>
  <si>
    <t xml:space="preserve"> повыш. к 1пол.  2012 г. руб.</t>
  </si>
  <si>
    <t>с 01.09.2012 г. по 31.12.2012г.</t>
  </si>
  <si>
    <t>% повыш. к 1 пов. 2012 г.</t>
  </si>
  <si>
    <t xml:space="preserve"> повыш. к 1 пов. 2012 г. руб.</t>
  </si>
  <si>
    <t>Расчет  стоимости ЖКУ 3-х комнатной квартиры (3 человека) за 1м2   на  2012 год.</t>
  </si>
  <si>
    <t xml:space="preserve">   2011 г.</t>
  </si>
  <si>
    <t>2-х ком.кв. 2 чел.</t>
  </si>
  <si>
    <t>3-х ком.кв. 3 чел.</t>
  </si>
  <si>
    <t>Участок  Хвалово</t>
  </si>
  <si>
    <t>Т/О газ.оборуд.</t>
  </si>
  <si>
    <t>Расчет  стоимости ЖКУ 2-х комнатной квартиры (2 человека) за 1м2   на  2012 год.</t>
  </si>
  <si>
    <t>Расчет  стоимости ЖКУ 1-но комнатной квартиры (1 человек) за 1м2   на  2012 год.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</si>
</sst>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0"/>
    <numFmt numFmtId="169" formatCode="0.000000"/>
    <numFmt numFmtId="170" formatCode="0.000%"/>
    <numFmt numFmtId="171" formatCode="0.0000%"/>
    <numFmt numFmtId="172" formatCode="0.0%"/>
    <numFmt numFmtId="173" formatCode="0.000000000"/>
    <numFmt numFmtId="174" formatCode="0.0000000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0" fontId="23" fillId="0" borderId="21" xfId="0" applyFont="1" applyBorder="1" applyAlignment="1">
      <alignment horizontal="center"/>
    </xf>
    <xf numFmtId="2" fontId="23" fillId="0" borderId="12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/>
    </xf>
    <xf numFmtId="2" fontId="23" fillId="0" borderId="24" xfId="0" applyNumberFormat="1" applyFont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1" fontId="23" fillId="0" borderId="26" xfId="0" applyNumberFormat="1" applyFont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2" fontId="23" fillId="0" borderId="30" xfId="0" applyNumberFormat="1" applyFont="1" applyBorder="1" applyAlignment="1">
      <alignment horizontal="center"/>
    </xf>
    <xf numFmtId="164" fontId="23" fillId="0" borderId="29" xfId="0" applyNumberFormat="1" applyFont="1" applyBorder="1" applyAlignment="1">
      <alignment horizontal="center"/>
    </xf>
    <xf numFmtId="2" fontId="23" fillId="0" borderId="31" xfId="0" applyNumberFormat="1" applyFont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2" fontId="24" fillId="0" borderId="34" xfId="0" applyNumberFormat="1" applyFont="1" applyBorder="1" applyAlignment="1">
      <alignment horizontal="center"/>
    </xf>
    <xf numFmtId="164" fontId="23" fillId="0" borderId="33" xfId="0" applyNumberFormat="1" applyFont="1" applyBorder="1" applyAlignment="1">
      <alignment horizontal="center"/>
    </xf>
    <xf numFmtId="2" fontId="24" fillId="0" borderId="35" xfId="0" applyNumberFormat="1" applyFont="1" applyBorder="1" applyAlignment="1">
      <alignment/>
    </xf>
    <xf numFmtId="1" fontId="24" fillId="0" borderId="34" xfId="0" applyNumberFormat="1" applyFont="1" applyBorder="1" applyAlignment="1">
      <alignment horizontal="center"/>
    </xf>
    <xf numFmtId="0" fontId="23" fillId="0" borderId="23" xfId="0" applyNumberFormat="1" applyFont="1" applyBorder="1" applyAlignment="1">
      <alignment horizontal="center"/>
    </xf>
    <xf numFmtId="2" fontId="23" fillId="0" borderId="36" xfId="0" applyNumberFormat="1" applyFont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2" fontId="23" fillId="0" borderId="35" xfId="0" applyNumberFormat="1" applyFont="1" applyBorder="1" applyAlignment="1">
      <alignment horizontal="center"/>
    </xf>
    <xf numFmtId="164" fontId="24" fillId="0" borderId="33" xfId="0" applyNumberFormat="1" applyFont="1" applyBorder="1" applyAlignment="1">
      <alignment horizontal="center"/>
    </xf>
    <xf numFmtId="2" fontId="23" fillId="0" borderId="29" xfId="0" applyNumberFormat="1" applyFont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1"/>
  <sheetViews>
    <sheetView tabSelected="1" zoomScalePageLayoutView="0" workbookViewId="0" topLeftCell="F1">
      <selection activeCell="A33" sqref="A33:Y33"/>
    </sheetView>
  </sheetViews>
  <sheetFormatPr defaultColWidth="9.00390625" defaultRowHeight="12.75" outlineLevelRow="1" outlineLevelCol="1"/>
  <cols>
    <col min="1" max="1" width="5.75390625" style="0" customWidth="1"/>
    <col min="2" max="2" width="15.375" style="0" customWidth="1"/>
    <col min="3" max="5" width="9.25390625" style="0" bestFit="1" customWidth="1"/>
    <col min="6" max="6" width="9.375" style="0" bestFit="1" customWidth="1"/>
    <col min="7" max="7" width="9.125" style="0" hidden="1" customWidth="1" outlineLevel="1"/>
    <col min="8" max="8" width="9.25390625" style="0" bestFit="1" customWidth="1" outlineLevel="1"/>
    <col min="9" max="9" width="9.25390625" style="0" bestFit="1" customWidth="1"/>
    <col min="10" max="10" width="11.375" style="0" customWidth="1"/>
    <col min="11" max="11" width="9.375" style="0" bestFit="1" customWidth="1"/>
    <col min="12" max="12" width="11.125" style="1" customWidth="1"/>
    <col min="13" max="15" width="9.375" style="0" bestFit="1" customWidth="1"/>
    <col min="16" max="16" width="9.25390625" style="0" bestFit="1" customWidth="1"/>
    <col min="17" max="17" width="9.375" style="0" bestFit="1" customWidth="1"/>
    <col min="18" max="18" width="10.25390625" style="0" customWidth="1"/>
    <col min="19" max="19" width="9.375" style="0" bestFit="1" customWidth="1"/>
    <col min="20" max="22" width="9.25390625" style="0" bestFit="1" customWidth="1"/>
    <col min="23" max="23" width="9.375" style="0" bestFit="1" customWidth="1"/>
    <col min="24" max="24" width="9.25390625" style="0" bestFit="1" customWidth="1"/>
    <col min="25" max="25" width="9.375" style="0" bestFit="1" customWidth="1"/>
  </cols>
  <sheetData>
    <row r="1" spans="1:12" ht="20.25">
      <c r="A1" s="14"/>
      <c r="B1" s="14"/>
      <c r="C1" s="14"/>
      <c r="D1" s="14"/>
      <c r="E1" s="14"/>
      <c r="F1" s="14" t="s">
        <v>21</v>
      </c>
      <c r="G1" s="14"/>
      <c r="H1" s="14"/>
      <c r="I1" s="14"/>
      <c r="J1" s="52">
        <f>K15-K9</f>
        <v>3359.0373000000004</v>
      </c>
      <c r="K1" s="14"/>
      <c r="L1" s="15"/>
    </row>
    <row r="2" spans="1:25" ht="27.75" customHeight="1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40.5" customHeight="1" thickBot="1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34.5" customHeight="1">
      <c r="A4" s="62" t="s">
        <v>0</v>
      </c>
      <c r="B4" s="64" t="s">
        <v>1</v>
      </c>
      <c r="C4" s="66" t="s">
        <v>2</v>
      </c>
      <c r="D4" s="68" t="s">
        <v>22</v>
      </c>
      <c r="E4" s="69"/>
      <c r="F4" s="70"/>
      <c r="G4" s="53" t="s">
        <v>19</v>
      </c>
      <c r="H4" s="57" t="s">
        <v>23</v>
      </c>
      <c r="I4" s="71" t="s">
        <v>26</v>
      </c>
      <c r="J4" s="72"/>
      <c r="K4" s="73"/>
      <c r="L4" s="53" t="s">
        <v>24</v>
      </c>
      <c r="M4" s="53" t="s">
        <v>25</v>
      </c>
      <c r="N4" s="57" t="s">
        <v>23</v>
      </c>
      <c r="O4" s="59" t="s">
        <v>27</v>
      </c>
      <c r="P4" s="60"/>
      <c r="Q4" s="61"/>
      <c r="R4" s="55" t="s">
        <v>28</v>
      </c>
      <c r="S4" s="53" t="s">
        <v>29</v>
      </c>
      <c r="T4" s="57" t="s">
        <v>23</v>
      </c>
      <c r="U4" s="59" t="s">
        <v>30</v>
      </c>
      <c r="V4" s="60"/>
      <c r="W4" s="61"/>
      <c r="X4" s="55" t="s">
        <v>31</v>
      </c>
      <c r="Y4" s="53" t="s">
        <v>32</v>
      </c>
    </row>
    <row r="5" spans="1:25" ht="39" thickBot="1">
      <c r="A5" s="63"/>
      <c r="B5" s="65"/>
      <c r="C5" s="67"/>
      <c r="D5" s="6" t="s">
        <v>14</v>
      </c>
      <c r="E5" s="8" t="s">
        <v>36</v>
      </c>
      <c r="F5" s="7" t="s">
        <v>3</v>
      </c>
      <c r="G5" s="54"/>
      <c r="H5" s="58"/>
      <c r="I5" s="6" t="s">
        <v>14</v>
      </c>
      <c r="J5" s="8" t="s">
        <v>36</v>
      </c>
      <c r="K5" s="7" t="s">
        <v>3</v>
      </c>
      <c r="L5" s="54"/>
      <c r="M5" s="54"/>
      <c r="N5" s="58"/>
      <c r="O5" s="6" t="s">
        <v>14</v>
      </c>
      <c r="P5" s="8" t="s">
        <v>36</v>
      </c>
      <c r="Q5" s="7" t="s">
        <v>3</v>
      </c>
      <c r="R5" s="56"/>
      <c r="S5" s="54"/>
      <c r="T5" s="58"/>
      <c r="U5" s="6" t="s">
        <v>14</v>
      </c>
      <c r="V5" s="8" t="s">
        <v>36</v>
      </c>
      <c r="W5" s="7" t="s">
        <v>3</v>
      </c>
      <c r="X5" s="56"/>
      <c r="Y5" s="54"/>
    </row>
    <row r="6" spans="1:25" ht="14.25">
      <c r="A6" s="4">
        <v>1</v>
      </c>
      <c r="B6" s="5" t="s">
        <v>4</v>
      </c>
      <c r="C6" s="17">
        <v>18</v>
      </c>
      <c r="D6" s="18">
        <v>9.68</v>
      </c>
      <c r="E6" s="19">
        <v>64</v>
      </c>
      <c r="F6" s="20">
        <f>D6*E6</f>
        <v>619.52</v>
      </c>
      <c r="G6" s="19">
        <v>1.12</v>
      </c>
      <c r="H6" s="17">
        <v>18</v>
      </c>
      <c r="I6" s="21">
        <f>D6</f>
        <v>9.68</v>
      </c>
      <c r="J6" s="19">
        <v>64</v>
      </c>
      <c r="K6" s="22">
        <f>I6*J6</f>
        <v>619.52</v>
      </c>
      <c r="L6" s="22">
        <f aca="true" t="shared" si="0" ref="L6:L13">I6/D6</f>
        <v>1</v>
      </c>
      <c r="M6" s="23">
        <f>K6-F6</f>
        <v>0</v>
      </c>
      <c r="N6" s="17">
        <v>18</v>
      </c>
      <c r="O6" s="21">
        <v>11.51</v>
      </c>
      <c r="P6" s="19">
        <v>64</v>
      </c>
      <c r="Q6" s="22">
        <f>O6*P6</f>
        <v>736.64</v>
      </c>
      <c r="R6" s="22">
        <f>O6/I6</f>
        <v>1.1890495867768596</v>
      </c>
      <c r="S6" s="23">
        <f>Q6-K6</f>
        <v>117.12</v>
      </c>
      <c r="T6" s="17">
        <v>18</v>
      </c>
      <c r="U6" s="21">
        <f>O6*1.06</f>
        <v>12.2006</v>
      </c>
      <c r="V6" s="19">
        <v>64</v>
      </c>
      <c r="W6" s="22">
        <f>U6*V6</f>
        <v>780.8384</v>
      </c>
      <c r="X6" s="22">
        <f>U6/O6</f>
        <v>1.06</v>
      </c>
      <c r="Y6" s="23">
        <f>W6-Q6</f>
        <v>44.19839999999999</v>
      </c>
    </row>
    <row r="7" spans="1:25" ht="14.25">
      <c r="A7" s="4"/>
      <c r="B7" s="5" t="s">
        <v>13</v>
      </c>
      <c r="C7" s="17">
        <v>18</v>
      </c>
      <c r="D7" s="18">
        <v>5.12</v>
      </c>
      <c r="E7" s="19">
        <v>64</v>
      </c>
      <c r="F7" s="20">
        <f>D7*E7</f>
        <v>327.68</v>
      </c>
      <c r="G7" s="19">
        <v>1.12</v>
      </c>
      <c r="H7" s="17">
        <v>18</v>
      </c>
      <c r="I7" s="21">
        <f aca="true" t="shared" si="1" ref="I7:I13">D7</f>
        <v>5.12</v>
      </c>
      <c r="J7" s="19">
        <v>64</v>
      </c>
      <c r="K7" s="22">
        <f>I7*J7</f>
        <v>327.68</v>
      </c>
      <c r="L7" s="22">
        <f t="shared" si="0"/>
        <v>1</v>
      </c>
      <c r="M7" s="23">
        <f aca="true" t="shared" si="2" ref="M7:M17">K7-F7</f>
        <v>0</v>
      </c>
      <c r="N7" s="17">
        <v>18</v>
      </c>
      <c r="O7" s="21">
        <v>5.42</v>
      </c>
      <c r="P7" s="19">
        <v>64</v>
      </c>
      <c r="Q7" s="22">
        <f>O7*P7</f>
        <v>346.88</v>
      </c>
      <c r="R7" s="22">
        <f aca="true" t="shared" si="3" ref="R7:R13">O7/I7</f>
        <v>1.05859375</v>
      </c>
      <c r="S7" s="23">
        <f aca="true" t="shared" si="4" ref="S7:S15">Q7-K7</f>
        <v>19.19999999999999</v>
      </c>
      <c r="T7" s="17">
        <v>18</v>
      </c>
      <c r="U7" s="21">
        <f>O7*1.06</f>
        <v>5.7452000000000005</v>
      </c>
      <c r="V7" s="19">
        <v>64</v>
      </c>
      <c r="W7" s="22">
        <f>U7*V7</f>
        <v>367.69280000000003</v>
      </c>
      <c r="X7" s="22">
        <f>U7/O7</f>
        <v>1.06</v>
      </c>
      <c r="Y7" s="23">
        <f aca="true" t="shared" si="5" ref="Y7:Y15">W7-Q7</f>
        <v>20.81280000000004</v>
      </c>
    </row>
    <row r="8" spans="1:25" ht="14.25">
      <c r="A8" s="3">
        <v>2</v>
      </c>
      <c r="B8" s="2" t="s">
        <v>5</v>
      </c>
      <c r="C8" s="24">
        <v>18</v>
      </c>
      <c r="D8" s="27">
        <v>25.6</v>
      </c>
      <c r="E8" s="26">
        <v>64</v>
      </c>
      <c r="F8" s="20">
        <f>D8*E8</f>
        <v>1638.4</v>
      </c>
      <c r="G8" s="19">
        <v>1.19</v>
      </c>
      <c r="H8" s="24">
        <v>18</v>
      </c>
      <c r="I8" s="21">
        <f t="shared" si="1"/>
        <v>25.6</v>
      </c>
      <c r="J8" s="26">
        <v>64</v>
      </c>
      <c r="K8" s="22">
        <f>I8*J8</f>
        <v>1638.4</v>
      </c>
      <c r="L8" s="22">
        <f t="shared" si="0"/>
        <v>1</v>
      </c>
      <c r="M8" s="23">
        <f t="shared" si="2"/>
        <v>0</v>
      </c>
      <c r="N8" s="24">
        <v>18</v>
      </c>
      <c r="O8" s="21">
        <f>I8*1.06</f>
        <v>27.136000000000003</v>
      </c>
      <c r="P8" s="26">
        <v>64</v>
      </c>
      <c r="Q8" s="22">
        <f>O8*P8</f>
        <v>1736.7040000000002</v>
      </c>
      <c r="R8" s="22">
        <f t="shared" si="3"/>
        <v>1.06</v>
      </c>
      <c r="S8" s="23">
        <f t="shared" si="4"/>
        <v>98.30400000000009</v>
      </c>
      <c r="T8" s="24">
        <v>18</v>
      </c>
      <c r="U8" s="21">
        <f>O8*1.06</f>
        <v>28.764160000000004</v>
      </c>
      <c r="V8" s="26">
        <v>64</v>
      </c>
      <c r="W8" s="22">
        <f>U8*V8</f>
        <v>1840.9062400000003</v>
      </c>
      <c r="X8" s="22">
        <f>U8/O8</f>
        <v>1.06</v>
      </c>
      <c r="Y8" s="23">
        <f t="shared" si="5"/>
        <v>104.20224000000007</v>
      </c>
    </row>
    <row r="9" spans="1:25" ht="14.25">
      <c r="A9" s="3">
        <v>3</v>
      </c>
      <c r="B9" s="2" t="s">
        <v>6</v>
      </c>
      <c r="C9" s="24"/>
      <c r="D9" s="27"/>
      <c r="E9" s="28"/>
      <c r="F9" s="29"/>
      <c r="G9" s="30">
        <v>1.13</v>
      </c>
      <c r="H9" s="24"/>
      <c r="I9" s="21"/>
      <c r="J9" s="28"/>
      <c r="K9" s="29"/>
      <c r="L9" s="22"/>
      <c r="M9" s="23"/>
      <c r="N9" s="24"/>
      <c r="O9" s="21"/>
      <c r="P9" s="28"/>
      <c r="Q9" s="29"/>
      <c r="R9" s="22"/>
      <c r="S9" s="23"/>
      <c r="T9" s="24"/>
      <c r="U9" s="21"/>
      <c r="V9" s="28"/>
      <c r="W9" s="29"/>
      <c r="X9" s="22"/>
      <c r="Y9" s="23"/>
    </row>
    <row r="10" spans="1:25" ht="14.25">
      <c r="A10" s="3">
        <v>4</v>
      </c>
      <c r="B10" s="2" t="s">
        <v>7</v>
      </c>
      <c r="C10" s="24">
        <v>5.47</v>
      </c>
      <c r="D10" s="27">
        <v>27.61</v>
      </c>
      <c r="E10" s="28">
        <v>3</v>
      </c>
      <c r="F10" s="29">
        <f>D10*E10*C10</f>
        <v>453.08009999999996</v>
      </c>
      <c r="G10" s="30">
        <v>1.06</v>
      </c>
      <c r="H10" s="24">
        <v>5.47</v>
      </c>
      <c r="I10" s="21">
        <f t="shared" si="1"/>
        <v>27.61</v>
      </c>
      <c r="J10" s="28">
        <v>3</v>
      </c>
      <c r="K10" s="29">
        <f>I10*J10*H10</f>
        <v>453.08009999999996</v>
      </c>
      <c r="L10" s="22">
        <f t="shared" si="0"/>
        <v>1</v>
      </c>
      <c r="M10" s="23">
        <f t="shared" si="2"/>
        <v>0</v>
      </c>
      <c r="N10" s="24">
        <v>5.47</v>
      </c>
      <c r="O10" s="21">
        <v>29.28</v>
      </c>
      <c r="P10" s="28">
        <v>3</v>
      </c>
      <c r="Q10" s="29">
        <f>O10*P10*N10</f>
        <v>480.4848</v>
      </c>
      <c r="R10" s="22">
        <f t="shared" si="3"/>
        <v>1.0604853314016662</v>
      </c>
      <c r="S10" s="23">
        <f t="shared" si="4"/>
        <v>27.404700000000048</v>
      </c>
      <c r="T10" s="24">
        <v>5.47</v>
      </c>
      <c r="U10" s="21">
        <v>30.82</v>
      </c>
      <c r="V10" s="28">
        <v>3</v>
      </c>
      <c r="W10" s="29">
        <f>U10*V10*T10</f>
        <v>505.75620000000004</v>
      </c>
      <c r="X10" s="22">
        <f>U10/O10</f>
        <v>1.0525956284153004</v>
      </c>
      <c r="Y10" s="23">
        <f t="shared" si="5"/>
        <v>25.27140000000003</v>
      </c>
    </row>
    <row r="11" spans="1:25" ht="14.25">
      <c r="A11" s="3">
        <v>5</v>
      </c>
      <c r="B11" s="2" t="s">
        <v>8</v>
      </c>
      <c r="C11" s="24">
        <v>5.47</v>
      </c>
      <c r="D11" s="27">
        <v>14.92</v>
      </c>
      <c r="E11" s="28">
        <v>3</v>
      </c>
      <c r="F11" s="29">
        <f>D11*E11*C11</f>
        <v>244.83719999999997</v>
      </c>
      <c r="G11" s="30">
        <v>1.06</v>
      </c>
      <c r="H11" s="24">
        <v>5.47</v>
      </c>
      <c r="I11" s="21">
        <f t="shared" si="1"/>
        <v>14.92</v>
      </c>
      <c r="J11" s="28">
        <v>3</v>
      </c>
      <c r="K11" s="29">
        <f>I11*J11*H11</f>
        <v>244.83719999999997</v>
      </c>
      <c r="L11" s="22">
        <f t="shared" si="0"/>
        <v>1</v>
      </c>
      <c r="M11" s="23">
        <f t="shared" si="2"/>
        <v>0</v>
      </c>
      <c r="N11" s="24">
        <v>5.47</v>
      </c>
      <c r="O11" s="21">
        <f>I11*1.06</f>
        <v>15.8152</v>
      </c>
      <c r="P11" s="28">
        <v>3</v>
      </c>
      <c r="Q11" s="29">
        <f>O11*P11*N11</f>
        <v>259.527432</v>
      </c>
      <c r="R11" s="22">
        <f t="shared" si="3"/>
        <v>1.06</v>
      </c>
      <c r="S11" s="23">
        <f t="shared" si="4"/>
        <v>14.690232000000009</v>
      </c>
      <c r="T11" s="24">
        <v>5.47</v>
      </c>
      <c r="U11" s="21">
        <v>16.77</v>
      </c>
      <c r="V11" s="28">
        <v>3</v>
      </c>
      <c r="W11" s="29">
        <f>U11*V11*T11</f>
        <v>275.1957</v>
      </c>
      <c r="X11" s="22">
        <f>U11/O11</f>
        <v>1.0603723000657594</v>
      </c>
      <c r="Y11" s="23">
        <f t="shared" si="5"/>
        <v>15.668268000000012</v>
      </c>
    </row>
    <row r="12" spans="1:25" ht="14.25">
      <c r="A12" s="3">
        <v>6</v>
      </c>
      <c r="B12" s="2" t="s">
        <v>9</v>
      </c>
      <c r="C12" s="24"/>
      <c r="D12" s="25">
        <v>0.78</v>
      </c>
      <c r="E12" s="26">
        <v>64</v>
      </c>
      <c r="F12" s="29">
        <f>D12*E12</f>
        <v>49.92</v>
      </c>
      <c r="G12" s="30">
        <v>1.12</v>
      </c>
      <c r="H12" s="30"/>
      <c r="I12" s="21">
        <f t="shared" si="1"/>
        <v>0.78</v>
      </c>
      <c r="J12" s="26">
        <v>64</v>
      </c>
      <c r="K12" s="29">
        <f>I12*J12</f>
        <v>49.92</v>
      </c>
      <c r="L12" s="22">
        <f t="shared" si="0"/>
        <v>1</v>
      </c>
      <c r="M12" s="23">
        <f t="shared" si="2"/>
        <v>0</v>
      </c>
      <c r="N12" s="30"/>
      <c r="O12" s="21"/>
      <c r="P12" s="26"/>
      <c r="Q12" s="29"/>
      <c r="R12" s="22">
        <f t="shared" si="3"/>
        <v>0</v>
      </c>
      <c r="S12" s="23">
        <f t="shared" si="4"/>
        <v>-49.92</v>
      </c>
      <c r="T12" s="30"/>
      <c r="U12" s="21"/>
      <c r="V12" s="26"/>
      <c r="W12" s="29"/>
      <c r="X12" s="22">
        <v>0</v>
      </c>
      <c r="Y12" s="23">
        <f t="shared" si="5"/>
        <v>0</v>
      </c>
    </row>
    <row r="13" spans="1:25" ht="14.25">
      <c r="A13" s="3">
        <v>7</v>
      </c>
      <c r="B13" s="2" t="s">
        <v>38</v>
      </c>
      <c r="C13" s="24"/>
      <c r="D13" s="27">
        <v>0.4</v>
      </c>
      <c r="E13" s="26">
        <v>64</v>
      </c>
      <c r="F13" s="29">
        <f>D13*E13</f>
        <v>25.6</v>
      </c>
      <c r="G13" s="26"/>
      <c r="H13" s="26"/>
      <c r="I13" s="25">
        <f t="shared" si="1"/>
        <v>0.4</v>
      </c>
      <c r="J13" s="26">
        <v>64</v>
      </c>
      <c r="K13" s="29">
        <f>I13*J13</f>
        <v>25.6</v>
      </c>
      <c r="L13" s="45">
        <f t="shared" si="0"/>
        <v>1</v>
      </c>
      <c r="M13" s="23">
        <f t="shared" si="2"/>
        <v>0</v>
      </c>
      <c r="N13" s="26"/>
      <c r="O13" s="25"/>
      <c r="P13" s="26"/>
      <c r="Q13" s="31"/>
      <c r="R13" s="22">
        <f t="shared" si="3"/>
        <v>0</v>
      </c>
      <c r="S13" s="23">
        <f t="shared" si="4"/>
        <v>-25.6</v>
      </c>
      <c r="T13" s="26"/>
      <c r="U13" s="25"/>
      <c r="V13" s="26"/>
      <c r="W13" s="31"/>
      <c r="X13" s="22">
        <v>0</v>
      </c>
      <c r="Y13" s="23">
        <f t="shared" si="5"/>
        <v>0</v>
      </c>
    </row>
    <row r="14" spans="1:25" ht="14.25">
      <c r="A14" s="3">
        <v>8</v>
      </c>
      <c r="B14" s="2" t="s">
        <v>10</v>
      </c>
      <c r="C14" s="24"/>
      <c r="D14" s="25"/>
      <c r="E14" s="26"/>
      <c r="F14" s="31"/>
      <c r="G14" s="26"/>
      <c r="H14" s="26"/>
      <c r="I14" s="25"/>
      <c r="J14" s="26"/>
      <c r="K14" s="31"/>
      <c r="L14" s="45"/>
      <c r="M14" s="23"/>
      <c r="N14" s="26"/>
      <c r="O14" s="25"/>
      <c r="P14" s="26"/>
      <c r="Q14" s="31"/>
      <c r="R14" s="22"/>
      <c r="S14" s="23"/>
      <c r="T14" s="26"/>
      <c r="U14" s="25"/>
      <c r="V14" s="26"/>
      <c r="W14" s="31"/>
      <c r="X14" s="22"/>
      <c r="Y14" s="23"/>
    </row>
    <row r="15" spans="1:25" ht="15" thickBot="1">
      <c r="A15" s="9"/>
      <c r="B15" s="10" t="s">
        <v>11</v>
      </c>
      <c r="C15" s="32"/>
      <c r="D15" s="33"/>
      <c r="E15" s="34"/>
      <c r="F15" s="35">
        <f>SUM(F6:F14)</f>
        <v>3359.0373000000004</v>
      </c>
      <c r="G15" s="36">
        <v>1.126</v>
      </c>
      <c r="H15" s="36"/>
      <c r="I15" s="33"/>
      <c r="J15" s="34"/>
      <c r="K15" s="35">
        <f>SUM(K6:K14)</f>
        <v>3359.0373000000004</v>
      </c>
      <c r="L15" s="46">
        <f>K15/F15</f>
        <v>1</v>
      </c>
      <c r="M15" s="37">
        <f t="shared" si="2"/>
        <v>0</v>
      </c>
      <c r="N15" s="36"/>
      <c r="O15" s="33"/>
      <c r="P15" s="34"/>
      <c r="Q15" s="35">
        <f>SUM(Q6:Q14)</f>
        <v>3560.236232</v>
      </c>
      <c r="R15" s="46">
        <f>Q15/K15</f>
        <v>1.0598977963120564</v>
      </c>
      <c r="S15" s="23">
        <f t="shared" si="4"/>
        <v>201.1989319999998</v>
      </c>
      <c r="T15" s="36"/>
      <c r="U15" s="33"/>
      <c r="V15" s="34"/>
      <c r="W15" s="35">
        <f>SUM(W6:W14)</f>
        <v>3770.3893400000006</v>
      </c>
      <c r="X15" s="22">
        <f>W15/Q15</f>
        <v>1.0590278549808323</v>
      </c>
      <c r="Y15" s="23">
        <f t="shared" si="5"/>
        <v>210.15310800000043</v>
      </c>
    </row>
    <row r="16" spans="1:25" ht="15.75" thickBot="1">
      <c r="A16" s="11"/>
      <c r="B16" s="13" t="s">
        <v>20</v>
      </c>
      <c r="C16" s="38"/>
      <c r="D16" s="39"/>
      <c r="E16" s="40"/>
      <c r="F16" s="47">
        <f>F15/3</f>
        <v>1119.6791</v>
      </c>
      <c r="G16" s="42"/>
      <c r="H16" s="42"/>
      <c r="I16" s="39"/>
      <c r="J16" s="40"/>
      <c r="K16" s="47">
        <f>K15/3</f>
        <v>1119.6791</v>
      </c>
      <c r="L16" s="48">
        <f>K16/F16</f>
        <v>1</v>
      </c>
      <c r="M16" s="43">
        <f t="shared" si="2"/>
        <v>0</v>
      </c>
      <c r="N16" s="42"/>
      <c r="O16" s="39"/>
      <c r="P16" s="40"/>
      <c r="Q16" s="47">
        <f>Q15/3</f>
        <v>1186.7454106666667</v>
      </c>
      <c r="R16" s="48">
        <f>Q16/K16</f>
        <v>1.0598977963120564</v>
      </c>
      <c r="S16" s="43">
        <f>Q16-K16</f>
        <v>67.0663106666666</v>
      </c>
      <c r="T16" s="42"/>
      <c r="U16" s="39"/>
      <c r="V16" s="40"/>
      <c r="W16" s="47">
        <f>W15/3</f>
        <v>1256.796446666667</v>
      </c>
      <c r="X16" s="48">
        <f>W16/Q16</f>
        <v>1.0590278549808323</v>
      </c>
      <c r="Y16" s="43">
        <f>W16-Q16</f>
        <v>70.0510360000003</v>
      </c>
    </row>
    <row r="17" spans="1:25" ht="25.5" customHeight="1" thickBot="1">
      <c r="A17" s="11"/>
      <c r="B17" s="12" t="s">
        <v>12</v>
      </c>
      <c r="C17" s="38"/>
      <c r="D17" s="39"/>
      <c r="E17" s="40"/>
      <c r="F17" s="41">
        <f>F15/64</f>
        <v>52.48495781250001</v>
      </c>
      <c r="G17" s="49">
        <v>1.126</v>
      </c>
      <c r="H17" s="49"/>
      <c r="I17" s="39"/>
      <c r="J17" s="40"/>
      <c r="K17" s="41">
        <f>K15/64</f>
        <v>52.48495781250001</v>
      </c>
      <c r="L17" s="44">
        <f>(K17/F17-1)*100</f>
        <v>0</v>
      </c>
      <c r="M17" s="43">
        <f t="shared" si="2"/>
        <v>0</v>
      </c>
      <c r="N17" s="49"/>
      <c r="O17" s="39"/>
      <c r="P17" s="40"/>
      <c r="Q17" s="41">
        <f>Q15/64</f>
        <v>55.628691125</v>
      </c>
      <c r="R17" s="44">
        <f>(Q17/K17-1)*100</f>
        <v>5.989779631205638</v>
      </c>
      <c r="S17" s="43">
        <f>Q17-K17</f>
        <v>3.1437333124999967</v>
      </c>
      <c r="T17" s="49"/>
      <c r="U17" s="39"/>
      <c r="V17" s="40"/>
      <c r="W17" s="41">
        <f>W15/64</f>
        <v>58.91233343750001</v>
      </c>
      <c r="X17" s="44">
        <f>(W17/Q17-1)*100</f>
        <v>5.9027854980832295</v>
      </c>
      <c r="Y17" s="43">
        <f>W17-Q17</f>
        <v>3.2836423125000067</v>
      </c>
    </row>
    <row r="18" spans="1:25" ht="42.75" customHeight="1" thickBot="1">
      <c r="A18" s="75" t="s">
        <v>39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ht="36" customHeight="1">
      <c r="A19" s="62" t="s">
        <v>0</v>
      </c>
      <c r="B19" s="64" t="s">
        <v>1</v>
      </c>
      <c r="C19" s="66" t="s">
        <v>2</v>
      </c>
      <c r="D19" s="68" t="s">
        <v>34</v>
      </c>
      <c r="E19" s="69"/>
      <c r="F19" s="70"/>
      <c r="G19" s="53" t="s">
        <v>19</v>
      </c>
      <c r="H19" s="57" t="s">
        <v>23</v>
      </c>
      <c r="I19" s="71" t="s">
        <v>26</v>
      </c>
      <c r="J19" s="72"/>
      <c r="K19" s="73"/>
      <c r="L19" s="53" t="s">
        <v>24</v>
      </c>
      <c r="M19" s="53" t="s">
        <v>25</v>
      </c>
      <c r="N19" s="57" t="s">
        <v>23</v>
      </c>
      <c r="O19" s="59" t="s">
        <v>27</v>
      </c>
      <c r="P19" s="60"/>
      <c r="Q19" s="61"/>
      <c r="R19" s="55" t="s">
        <v>28</v>
      </c>
      <c r="S19" s="53" t="s">
        <v>29</v>
      </c>
      <c r="T19" s="57" t="s">
        <v>23</v>
      </c>
      <c r="U19" s="59" t="s">
        <v>30</v>
      </c>
      <c r="V19" s="60"/>
      <c r="W19" s="61"/>
      <c r="X19" s="55" t="s">
        <v>31</v>
      </c>
      <c r="Y19" s="53" t="s">
        <v>32</v>
      </c>
    </row>
    <row r="20" spans="1:25" ht="40.5" customHeight="1" thickBot="1">
      <c r="A20" s="63"/>
      <c r="B20" s="65"/>
      <c r="C20" s="67"/>
      <c r="D20" s="6" t="s">
        <v>14</v>
      </c>
      <c r="E20" s="8" t="s">
        <v>35</v>
      </c>
      <c r="F20" s="7" t="s">
        <v>3</v>
      </c>
      <c r="G20" s="54"/>
      <c r="H20" s="58"/>
      <c r="I20" s="6" t="s">
        <v>14</v>
      </c>
      <c r="J20" s="8" t="s">
        <v>35</v>
      </c>
      <c r="K20" s="7" t="s">
        <v>3</v>
      </c>
      <c r="L20" s="54"/>
      <c r="M20" s="54"/>
      <c r="N20" s="58"/>
      <c r="O20" s="6" t="s">
        <v>14</v>
      </c>
      <c r="P20" s="8" t="s">
        <v>35</v>
      </c>
      <c r="Q20" s="7" t="s">
        <v>3</v>
      </c>
      <c r="R20" s="56"/>
      <c r="S20" s="54"/>
      <c r="T20" s="58"/>
      <c r="U20" s="6" t="s">
        <v>14</v>
      </c>
      <c r="V20" s="8" t="s">
        <v>35</v>
      </c>
      <c r="W20" s="7" t="s">
        <v>3</v>
      </c>
      <c r="X20" s="56"/>
      <c r="Y20" s="54"/>
    </row>
    <row r="21" spans="1:25" ht="14.25">
      <c r="A21" s="4">
        <v>1</v>
      </c>
      <c r="B21" s="5" t="s">
        <v>4</v>
      </c>
      <c r="C21" s="17">
        <v>18</v>
      </c>
      <c r="D21" s="18">
        <v>9.68</v>
      </c>
      <c r="E21" s="19">
        <v>42</v>
      </c>
      <c r="F21" s="20">
        <f>D21*E21</f>
        <v>406.56</v>
      </c>
      <c r="G21" s="19">
        <v>1.12</v>
      </c>
      <c r="H21" s="17">
        <v>18</v>
      </c>
      <c r="I21" s="21">
        <f>D21</f>
        <v>9.68</v>
      </c>
      <c r="J21" s="19">
        <v>42</v>
      </c>
      <c r="K21" s="22">
        <f>I21*J21</f>
        <v>406.56</v>
      </c>
      <c r="L21" s="22">
        <f aca="true" t="shared" si="6" ref="L21:L28">I21/D21</f>
        <v>1</v>
      </c>
      <c r="M21" s="23">
        <f>K21-F21</f>
        <v>0</v>
      </c>
      <c r="N21" s="17">
        <v>18</v>
      </c>
      <c r="O21" s="21">
        <f>O6</f>
        <v>11.51</v>
      </c>
      <c r="P21" s="19">
        <v>42</v>
      </c>
      <c r="Q21" s="22">
        <f>O21*P21</f>
        <v>483.42</v>
      </c>
      <c r="R21" s="22">
        <f>O21/I21</f>
        <v>1.1890495867768596</v>
      </c>
      <c r="S21" s="23">
        <f>Q21-K21</f>
        <v>76.86000000000001</v>
      </c>
      <c r="T21" s="17">
        <v>18</v>
      </c>
      <c r="U21" s="21">
        <f>U6</f>
        <v>12.2006</v>
      </c>
      <c r="V21" s="19">
        <v>42</v>
      </c>
      <c r="W21" s="22">
        <f>U21*V21</f>
        <v>512.4252</v>
      </c>
      <c r="X21" s="22">
        <f>U21/O21</f>
        <v>1.06</v>
      </c>
      <c r="Y21" s="23">
        <f>W21-Q21</f>
        <v>29.005200000000002</v>
      </c>
    </row>
    <row r="22" spans="1:25" ht="14.25">
      <c r="A22" s="4"/>
      <c r="B22" s="5" t="s">
        <v>13</v>
      </c>
      <c r="C22" s="17">
        <v>18</v>
      </c>
      <c r="D22" s="18">
        <v>5.12</v>
      </c>
      <c r="E22" s="19">
        <v>42</v>
      </c>
      <c r="F22" s="20">
        <f>D22*E22</f>
        <v>215.04</v>
      </c>
      <c r="G22" s="19">
        <v>1.12</v>
      </c>
      <c r="H22" s="17">
        <v>18</v>
      </c>
      <c r="I22" s="21">
        <f aca="true" t="shared" si="7" ref="I22:I28">D22</f>
        <v>5.12</v>
      </c>
      <c r="J22" s="19">
        <v>42</v>
      </c>
      <c r="K22" s="22">
        <f>I22*J22</f>
        <v>215.04</v>
      </c>
      <c r="L22" s="22">
        <f t="shared" si="6"/>
        <v>1</v>
      </c>
      <c r="M22" s="23">
        <f aca="true" t="shared" si="8" ref="M22:M28">K22-F22</f>
        <v>0</v>
      </c>
      <c r="N22" s="17">
        <v>18</v>
      </c>
      <c r="O22" s="21">
        <f>O7</f>
        <v>5.42</v>
      </c>
      <c r="P22" s="19">
        <v>42</v>
      </c>
      <c r="Q22" s="22">
        <f>O22*P22</f>
        <v>227.64</v>
      </c>
      <c r="R22" s="22">
        <f>O22/I22</f>
        <v>1.05859375</v>
      </c>
      <c r="S22" s="23">
        <f aca="true" t="shared" si="9" ref="S22:S30">Q22-K22</f>
        <v>12.599999999999994</v>
      </c>
      <c r="T22" s="17">
        <v>18</v>
      </c>
      <c r="U22" s="21">
        <f>U7</f>
        <v>5.7452000000000005</v>
      </c>
      <c r="V22" s="19">
        <v>42</v>
      </c>
      <c r="W22" s="22">
        <f>U22*V22</f>
        <v>241.29840000000002</v>
      </c>
      <c r="X22" s="22">
        <f>U22/O22</f>
        <v>1.06</v>
      </c>
      <c r="Y22" s="23">
        <f aca="true" t="shared" si="10" ref="Y22:Y30">W22-Q22</f>
        <v>13.658400000000029</v>
      </c>
    </row>
    <row r="23" spans="1:25" ht="14.25">
      <c r="A23" s="3">
        <v>2</v>
      </c>
      <c r="B23" s="2" t="s">
        <v>5</v>
      </c>
      <c r="C23" s="24">
        <v>18</v>
      </c>
      <c r="D23" s="27">
        <v>25.6</v>
      </c>
      <c r="E23" s="26">
        <v>42</v>
      </c>
      <c r="F23" s="20">
        <f>D23*E23</f>
        <v>1075.2</v>
      </c>
      <c r="G23" s="19">
        <v>1.19</v>
      </c>
      <c r="H23" s="24">
        <v>18</v>
      </c>
      <c r="I23" s="21">
        <f t="shared" si="7"/>
        <v>25.6</v>
      </c>
      <c r="J23" s="26">
        <v>42</v>
      </c>
      <c r="K23" s="22">
        <f>I23*J23</f>
        <v>1075.2</v>
      </c>
      <c r="L23" s="22">
        <f t="shared" si="6"/>
        <v>1</v>
      </c>
      <c r="M23" s="23">
        <f t="shared" si="8"/>
        <v>0</v>
      </c>
      <c r="N23" s="24">
        <v>18</v>
      </c>
      <c r="O23" s="21">
        <f>O8</f>
        <v>27.136000000000003</v>
      </c>
      <c r="P23" s="26">
        <v>42</v>
      </c>
      <c r="Q23" s="22">
        <f>O23*P23</f>
        <v>1139.7120000000002</v>
      </c>
      <c r="R23" s="22">
        <f>O23/I23</f>
        <v>1.06</v>
      </c>
      <c r="S23" s="23">
        <f t="shared" si="9"/>
        <v>64.51200000000017</v>
      </c>
      <c r="T23" s="24">
        <v>18</v>
      </c>
      <c r="U23" s="21">
        <f>U8</f>
        <v>28.764160000000004</v>
      </c>
      <c r="V23" s="26">
        <v>42</v>
      </c>
      <c r="W23" s="22">
        <f>U23*V23</f>
        <v>1208.09472</v>
      </c>
      <c r="X23" s="22">
        <f>U23/O23</f>
        <v>1.06</v>
      </c>
      <c r="Y23" s="23">
        <f t="shared" si="10"/>
        <v>68.38271999999984</v>
      </c>
    </row>
    <row r="24" spans="1:25" ht="14.25">
      <c r="A24" s="3">
        <v>3</v>
      </c>
      <c r="B24" s="2" t="s">
        <v>6</v>
      </c>
      <c r="C24" s="24"/>
      <c r="D24" s="27"/>
      <c r="E24" s="28"/>
      <c r="F24" s="29"/>
      <c r="G24" s="30"/>
      <c r="H24" s="24"/>
      <c r="I24" s="21"/>
      <c r="J24" s="28"/>
      <c r="K24" s="29"/>
      <c r="L24" s="22"/>
      <c r="M24" s="23"/>
      <c r="N24" s="24"/>
      <c r="O24" s="21"/>
      <c r="P24" s="28"/>
      <c r="Q24" s="29"/>
      <c r="R24" s="22"/>
      <c r="S24" s="23"/>
      <c r="T24" s="24"/>
      <c r="U24" s="21"/>
      <c r="V24" s="28"/>
      <c r="W24" s="29"/>
      <c r="X24" s="22"/>
      <c r="Y24" s="23"/>
    </row>
    <row r="25" spans="1:25" ht="14.25">
      <c r="A25" s="3">
        <v>4</v>
      </c>
      <c r="B25" s="2" t="s">
        <v>7</v>
      </c>
      <c r="C25" s="24">
        <v>5.47</v>
      </c>
      <c r="D25" s="27">
        <v>27.61</v>
      </c>
      <c r="E25" s="28">
        <v>2</v>
      </c>
      <c r="F25" s="29">
        <f>D25*E25*C25</f>
        <v>302.05339999999995</v>
      </c>
      <c r="G25" s="30">
        <v>1.06</v>
      </c>
      <c r="H25" s="24">
        <v>5.47</v>
      </c>
      <c r="I25" s="21">
        <f t="shared" si="7"/>
        <v>27.61</v>
      </c>
      <c r="J25" s="28">
        <v>2</v>
      </c>
      <c r="K25" s="29">
        <f>I25*J25*H25</f>
        <v>302.05339999999995</v>
      </c>
      <c r="L25" s="22">
        <f t="shared" si="6"/>
        <v>1</v>
      </c>
      <c r="M25" s="23">
        <f t="shared" si="8"/>
        <v>0</v>
      </c>
      <c r="N25" s="24">
        <v>5.47</v>
      </c>
      <c r="O25" s="21">
        <f>O10</f>
        <v>29.28</v>
      </c>
      <c r="P25" s="28">
        <v>2</v>
      </c>
      <c r="Q25" s="29">
        <f>O25*P25*N25</f>
        <v>320.3232</v>
      </c>
      <c r="R25" s="22">
        <f>O25/I25</f>
        <v>1.0604853314016662</v>
      </c>
      <c r="S25" s="23">
        <f t="shared" si="9"/>
        <v>18.269800000000032</v>
      </c>
      <c r="T25" s="24">
        <v>5.47</v>
      </c>
      <c r="U25" s="21">
        <f>U10</f>
        <v>30.82</v>
      </c>
      <c r="V25" s="28">
        <v>2</v>
      </c>
      <c r="W25" s="29">
        <f>U25*V25*T25</f>
        <v>337.1708</v>
      </c>
      <c r="X25" s="22">
        <f>U25/O25</f>
        <v>1.0525956284153004</v>
      </c>
      <c r="Y25" s="23">
        <f t="shared" si="10"/>
        <v>16.8476</v>
      </c>
    </row>
    <row r="26" spans="1:25" ht="14.25">
      <c r="A26" s="3">
        <v>5</v>
      </c>
      <c r="B26" s="2" t="s">
        <v>8</v>
      </c>
      <c r="C26" s="24">
        <v>5.47</v>
      </c>
      <c r="D26" s="27">
        <v>14.92</v>
      </c>
      <c r="E26" s="28">
        <v>2</v>
      </c>
      <c r="F26" s="29">
        <f>D26*E26*C26</f>
        <v>163.2248</v>
      </c>
      <c r="G26" s="30">
        <v>1.06</v>
      </c>
      <c r="H26" s="24">
        <v>5.47</v>
      </c>
      <c r="I26" s="21">
        <f t="shared" si="7"/>
        <v>14.92</v>
      </c>
      <c r="J26" s="28">
        <v>2</v>
      </c>
      <c r="K26" s="29">
        <f>I26*J26*H26</f>
        <v>163.2248</v>
      </c>
      <c r="L26" s="22">
        <f t="shared" si="6"/>
        <v>1</v>
      </c>
      <c r="M26" s="23">
        <f t="shared" si="8"/>
        <v>0</v>
      </c>
      <c r="N26" s="24">
        <v>5.47</v>
      </c>
      <c r="O26" s="21">
        <f>O11</f>
        <v>15.8152</v>
      </c>
      <c r="P26" s="28">
        <v>2</v>
      </c>
      <c r="Q26" s="29">
        <f>O26*P26*N26</f>
        <v>173.018288</v>
      </c>
      <c r="R26" s="22">
        <f>O26/I26</f>
        <v>1.06</v>
      </c>
      <c r="S26" s="23">
        <f t="shared" si="9"/>
        <v>9.793488000000025</v>
      </c>
      <c r="T26" s="24">
        <v>5.47</v>
      </c>
      <c r="U26" s="21">
        <f>U11</f>
        <v>16.77</v>
      </c>
      <c r="V26" s="28">
        <v>2</v>
      </c>
      <c r="W26" s="29">
        <f>U26*V26*T26</f>
        <v>183.4638</v>
      </c>
      <c r="X26" s="22">
        <f>U26/O26</f>
        <v>1.0603723000657594</v>
      </c>
      <c r="Y26" s="23">
        <f t="shared" si="10"/>
        <v>10.44551199999998</v>
      </c>
    </row>
    <row r="27" spans="1:25" ht="14.25">
      <c r="A27" s="3">
        <v>6</v>
      </c>
      <c r="B27" s="2" t="s">
        <v>9</v>
      </c>
      <c r="C27" s="24"/>
      <c r="D27" s="25">
        <v>0.78</v>
      </c>
      <c r="E27" s="26">
        <v>42</v>
      </c>
      <c r="F27" s="29">
        <f>D27*E27</f>
        <v>32.76</v>
      </c>
      <c r="G27" s="30">
        <v>1.12</v>
      </c>
      <c r="H27" s="30"/>
      <c r="I27" s="21">
        <f t="shared" si="7"/>
        <v>0.78</v>
      </c>
      <c r="J27" s="26">
        <v>42</v>
      </c>
      <c r="K27" s="29">
        <f>I27*J27</f>
        <v>32.76</v>
      </c>
      <c r="L27" s="22">
        <f t="shared" si="6"/>
        <v>1</v>
      </c>
      <c r="M27" s="23">
        <f t="shared" si="8"/>
        <v>0</v>
      </c>
      <c r="N27" s="30"/>
      <c r="O27" s="21"/>
      <c r="P27" s="26"/>
      <c r="Q27" s="29"/>
      <c r="R27" s="22"/>
      <c r="S27" s="23">
        <f t="shared" si="9"/>
        <v>-32.76</v>
      </c>
      <c r="T27" s="30"/>
      <c r="U27" s="21"/>
      <c r="V27" s="26"/>
      <c r="W27" s="29"/>
      <c r="X27" s="22"/>
      <c r="Y27" s="23">
        <f t="shared" si="10"/>
        <v>0</v>
      </c>
    </row>
    <row r="28" spans="1:25" ht="14.25">
      <c r="A28" s="3">
        <v>7</v>
      </c>
      <c r="B28" s="2" t="s">
        <v>38</v>
      </c>
      <c r="C28" s="24"/>
      <c r="D28" s="27">
        <f>D13</f>
        <v>0.4</v>
      </c>
      <c r="E28" s="26">
        <v>42</v>
      </c>
      <c r="F28" s="29">
        <f>D28*E28</f>
        <v>16.8</v>
      </c>
      <c r="G28" s="26"/>
      <c r="H28" s="26"/>
      <c r="I28" s="21">
        <f t="shared" si="7"/>
        <v>0.4</v>
      </c>
      <c r="J28" s="26">
        <v>42</v>
      </c>
      <c r="K28" s="29">
        <f>I28*J28</f>
        <v>16.8</v>
      </c>
      <c r="L28" s="22">
        <f t="shared" si="6"/>
        <v>1</v>
      </c>
      <c r="M28" s="23">
        <f t="shared" si="8"/>
        <v>0</v>
      </c>
      <c r="N28" s="26"/>
      <c r="O28" s="21"/>
      <c r="P28" s="26"/>
      <c r="Q28" s="31"/>
      <c r="R28" s="22"/>
      <c r="S28" s="23">
        <f t="shared" si="9"/>
        <v>-16.8</v>
      </c>
      <c r="T28" s="26"/>
      <c r="U28" s="25"/>
      <c r="V28" s="26"/>
      <c r="W28" s="31"/>
      <c r="X28" s="22"/>
      <c r="Y28" s="23">
        <f t="shared" si="10"/>
        <v>0</v>
      </c>
    </row>
    <row r="29" spans="1:25" ht="14.25">
      <c r="A29" s="3">
        <v>8</v>
      </c>
      <c r="B29" s="2" t="s">
        <v>10</v>
      </c>
      <c r="C29" s="24"/>
      <c r="D29" s="25"/>
      <c r="E29" s="26"/>
      <c r="F29" s="31"/>
      <c r="G29" s="26"/>
      <c r="H29" s="26"/>
      <c r="I29" s="25"/>
      <c r="J29" s="26"/>
      <c r="K29" s="31"/>
      <c r="L29" s="45"/>
      <c r="M29" s="23"/>
      <c r="N29" s="26"/>
      <c r="O29" s="25"/>
      <c r="P29" s="26"/>
      <c r="Q29" s="31"/>
      <c r="R29" s="22"/>
      <c r="S29" s="23"/>
      <c r="T29" s="26"/>
      <c r="U29" s="25"/>
      <c r="V29" s="26"/>
      <c r="W29" s="31"/>
      <c r="X29" s="22"/>
      <c r="Y29" s="23"/>
    </row>
    <row r="30" spans="1:25" ht="15" thickBot="1">
      <c r="A30" s="9"/>
      <c r="B30" s="10" t="s">
        <v>11</v>
      </c>
      <c r="C30" s="32"/>
      <c r="D30" s="33"/>
      <c r="E30" s="34"/>
      <c r="F30" s="35">
        <f>SUM(F21:F29)</f>
        <v>2211.638200000001</v>
      </c>
      <c r="G30" s="36">
        <v>1.126</v>
      </c>
      <c r="H30" s="36"/>
      <c r="I30" s="33"/>
      <c r="J30" s="34"/>
      <c r="K30" s="35">
        <f>SUM(K21:K29)</f>
        <v>2211.638200000001</v>
      </c>
      <c r="L30" s="46">
        <f>K30/F30</f>
        <v>1</v>
      </c>
      <c r="M30" s="37">
        <f>K30-F30</f>
        <v>0</v>
      </c>
      <c r="N30" s="36"/>
      <c r="O30" s="33"/>
      <c r="P30" s="34"/>
      <c r="Q30" s="35">
        <f>SUM(Q21:Q29)</f>
        <v>2344.1134880000004</v>
      </c>
      <c r="R30" s="46">
        <f>Q30/K30</f>
        <v>1.059899167956133</v>
      </c>
      <c r="S30" s="23">
        <f t="shared" si="9"/>
        <v>132.47528799999964</v>
      </c>
      <c r="T30" s="36"/>
      <c r="U30" s="33"/>
      <c r="V30" s="34"/>
      <c r="W30" s="35">
        <f>SUM(W21:W29)</f>
        <v>2482.45292</v>
      </c>
      <c r="X30" s="22">
        <f>W30/Q30</f>
        <v>1.0590156716849195</v>
      </c>
      <c r="Y30" s="23">
        <f t="shared" si="10"/>
        <v>138.33943199999976</v>
      </c>
    </row>
    <row r="31" spans="1:25" ht="15.75" thickBot="1">
      <c r="A31" s="11"/>
      <c r="B31" s="13" t="s">
        <v>20</v>
      </c>
      <c r="C31" s="38"/>
      <c r="D31" s="39"/>
      <c r="E31" s="40"/>
      <c r="F31" s="47">
        <f>F30/2</f>
        <v>1105.8191000000004</v>
      </c>
      <c r="G31" s="42"/>
      <c r="H31" s="42"/>
      <c r="I31" s="39"/>
      <c r="J31" s="40"/>
      <c r="K31" s="47">
        <f>K30/2</f>
        <v>1105.8191000000004</v>
      </c>
      <c r="L31" s="48">
        <f>K31/F31</f>
        <v>1</v>
      </c>
      <c r="M31" s="43">
        <f>K31-F31</f>
        <v>0</v>
      </c>
      <c r="N31" s="42"/>
      <c r="O31" s="39"/>
      <c r="P31" s="40"/>
      <c r="Q31" s="47">
        <f>Q30/2</f>
        <v>1172.0567440000002</v>
      </c>
      <c r="R31" s="48">
        <f>Q31/K31</f>
        <v>1.059899167956133</v>
      </c>
      <c r="S31" s="43">
        <f>Q31-K31</f>
        <v>66.23764399999982</v>
      </c>
      <c r="T31" s="42"/>
      <c r="U31" s="39"/>
      <c r="V31" s="40"/>
      <c r="W31" s="47">
        <f>W30/2</f>
        <v>1241.22646</v>
      </c>
      <c r="X31" s="48">
        <f>W31/Q31</f>
        <v>1.0590156716849195</v>
      </c>
      <c r="Y31" s="43">
        <f>W31-Q31</f>
        <v>69.16971599999988</v>
      </c>
    </row>
    <row r="32" spans="1:25" ht="16.5" thickBot="1">
      <c r="A32" s="11"/>
      <c r="B32" s="12" t="s">
        <v>12</v>
      </c>
      <c r="C32" s="38"/>
      <c r="D32" s="39"/>
      <c r="E32" s="40"/>
      <c r="F32" s="41">
        <f>F30/42</f>
        <v>52.6580523809524</v>
      </c>
      <c r="G32" s="49">
        <v>1.126</v>
      </c>
      <c r="H32" s="49"/>
      <c r="I32" s="39"/>
      <c r="J32" s="40"/>
      <c r="K32" s="41">
        <f>K30/42</f>
        <v>52.6580523809524</v>
      </c>
      <c r="L32" s="44">
        <f>(K32/F32-1)*100</f>
        <v>0</v>
      </c>
      <c r="M32" s="43">
        <f>K32-F32</f>
        <v>0</v>
      </c>
      <c r="N32" s="49"/>
      <c r="O32" s="39"/>
      <c r="P32" s="40"/>
      <c r="Q32" s="41">
        <f>Q30/42</f>
        <v>55.81222590476192</v>
      </c>
      <c r="R32" s="44">
        <f>(Q32/K32-1)*100</f>
        <v>5.989916795613293</v>
      </c>
      <c r="S32" s="43">
        <f>Q32-K32</f>
        <v>3.1541735238095185</v>
      </c>
      <c r="T32" s="49"/>
      <c r="U32" s="39"/>
      <c r="V32" s="40"/>
      <c r="W32" s="41">
        <f>W30/42</f>
        <v>59.10602190476191</v>
      </c>
      <c r="X32" s="44">
        <f>(W32/Q32-1)*100</f>
        <v>5.90156716849195</v>
      </c>
      <c r="Y32" s="43">
        <f>W32-Q32</f>
        <v>3.2937959999999933</v>
      </c>
    </row>
    <row r="33" spans="1:25" ht="40.5" customHeight="1" thickBot="1">
      <c r="A33" s="75" t="s">
        <v>40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</row>
    <row r="34" spans="1:25" ht="33.75" customHeight="1">
      <c r="A34" s="62" t="s">
        <v>0</v>
      </c>
      <c r="B34" s="64" t="s">
        <v>1</v>
      </c>
      <c r="C34" s="66" t="s">
        <v>2</v>
      </c>
      <c r="D34" s="68" t="s">
        <v>34</v>
      </c>
      <c r="E34" s="69"/>
      <c r="F34" s="70"/>
      <c r="G34" s="53" t="s">
        <v>19</v>
      </c>
      <c r="H34" s="57" t="s">
        <v>23</v>
      </c>
      <c r="I34" s="59" t="s">
        <v>26</v>
      </c>
      <c r="J34" s="60"/>
      <c r="K34" s="61"/>
      <c r="L34" s="53" t="s">
        <v>24</v>
      </c>
      <c r="M34" s="53" t="s">
        <v>25</v>
      </c>
      <c r="N34" s="57" t="s">
        <v>23</v>
      </c>
      <c r="O34" s="59" t="s">
        <v>27</v>
      </c>
      <c r="P34" s="60"/>
      <c r="Q34" s="61"/>
      <c r="R34" s="55" t="s">
        <v>28</v>
      </c>
      <c r="S34" s="53" t="s">
        <v>29</v>
      </c>
      <c r="T34" s="57" t="s">
        <v>23</v>
      </c>
      <c r="U34" s="59" t="s">
        <v>30</v>
      </c>
      <c r="V34" s="60"/>
      <c r="W34" s="61"/>
      <c r="X34" s="55" t="s">
        <v>31</v>
      </c>
      <c r="Y34" s="53" t="s">
        <v>32</v>
      </c>
    </row>
    <row r="35" spans="1:25" ht="39" thickBot="1">
      <c r="A35" s="63"/>
      <c r="B35" s="65"/>
      <c r="C35" s="67"/>
      <c r="D35" s="6" t="s">
        <v>14</v>
      </c>
      <c r="E35" s="8" t="s">
        <v>15</v>
      </c>
      <c r="F35" s="7" t="s">
        <v>3</v>
      </c>
      <c r="G35" s="54"/>
      <c r="H35" s="58"/>
      <c r="I35" s="6" t="s">
        <v>14</v>
      </c>
      <c r="J35" s="8" t="s">
        <v>15</v>
      </c>
      <c r="K35" s="7" t="s">
        <v>3</v>
      </c>
      <c r="L35" s="54"/>
      <c r="M35" s="54"/>
      <c r="N35" s="58"/>
      <c r="O35" s="6" t="s">
        <v>14</v>
      </c>
      <c r="P35" s="8" t="s">
        <v>15</v>
      </c>
      <c r="Q35" s="7" t="s">
        <v>3</v>
      </c>
      <c r="R35" s="56"/>
      <c r="S35" s="54"/>
      <c r="T35" s="58"/>
      <c r="U35" s="6" t="s">
        <v>14</v>
      </c>
      <c r="V35" s="8" t="s">
        <v>15</v>
      </c>
      <c r="W35" s="7" t="s">
        <v>3</v>
      </c>
      <c r="X35" s="56"/>
      <c r="Y35" s="54"/>
    </row>
    <row r="36" spans="1:25" ht="14.25">
      <c r="A36" s="4">
        <v>1</v>
      </c>
      <c r="B36" s="5" t="s">
        <v>4</v>
      </c>
      <c r="C36" s="17">
        <v>18</v>
      </c>
      <c r="D36" s="18">
        <v>9.68</v>
      </c>
      <c r="E36" s="19">
        <v>33</v>
      </c>
      <c r="F36" s="20">
        <f>D36*E36</f>
        <v>319.44</v>
      </c>
      <c r="G36" s="19">
        <v>1.12</v>
      </c>
      <c r="H36" s="17">
        <v>18</v>
      </c>
      <c r="I36" s="21">
        <f>D36</f>
        <v>9.68</v>
      </c>
      <c r="J36" s="19">
        <v>33</v>
      </c>
      <c r="K36" s="22">
        <f>I36*J36</f>
        <v>319.44</v>
      </c>
      <c r="L36" s="22">
        <f aca="true" t="shared" si="11" ref="L36:L43">I36/D36</f>
        <v>1</v>
      </c>
      <c r="M36" s="23">
        <f>K36-F36</f>
        <v>0</v>
      </c>
      <c r="N36" s="17">
        <v>18</v>
      </c>
      <c r="O36" s="21">
        <f aca="true" t="shared" si="12" ref="O36:O41">O21</f>
        <v>11.51</v>
      </c>
      <c r="P36" s="19">
        <v>33</v>
      </c>
      <c r="Q36" s="22">
        <f>O36*P36</f>
        <v>379.83</v>
      </c>
      <c r="R36" s="22">
        <f>O36/I36</f>
        <v>1.1890495867768596</v>
      </c>
      <c r="S36" s="23">
        <f>Q36-K36</f>
        <v>60.389999999999986</v>
      </c>
      <c r="T36" s="17">
        <v>18</v>
      </c>
      <c r="U36" s="21">
        <f>U21</f>
        <v>12.2006</v>
      </c>
      <c r="V36" s="19">
        <v>33</v>
      </c>
      <c r="W36" s="22">
        <f>U36*V36</f>
        <v>402.6198</v>
      </c>
      <c r="X36" s="22">
        <f>U36/O36</f>
        <v>1.06</v>
      </c>
      <c r="Y36" s="23">
        <f>W36-Q36</f>
        <v>22.789800000000014</v>
      </c>
    </row>
    <row r="37" spans="1:25" ht="14.25">
      <c r="A37" s="4"/>
      <c r="B37" s="5" t="s">
        <v>13</v>
      </c>
      <c r="C37" s="17">
        <v>18</v>
      </c>
      <c r="D37" s="18">
        <v>5.12</v>
      </c>
      <c r="E37" s="19">
        <v>33</v>
      </c>
      <c r="F37" s="20">
        <f>D37*E37</f>
        <v>168.96</v>
      </c>
      <c r="G37" s="19">
        <v>1.12</v>
      </c>
      <c r="H37" s="17">
        <v>18</v>
      </c>
      <c r="I37" s="21">
        <f aca="true" t="shared" si="13" ref="I37:I43">D37</f>
        <v>5.12</v>
      </c>
      <c r="J37" s="19">
        <v>33</v>
      </c>
      <c r="K37" s="22">
        <f>I37*J37</f>
        <v>168.96</v>
      </c>
      <c r="L37" s="22">
        <f t="shared" si="11"/>
        <v>1</v>
      </c>
      <c r="M37" s="23">
        <f aca="true" t="shared" si="14" ref="M37:M43">K37-F37</f>
        <v>0</v>
      </c>
      <c r="N37" s="17">
        <v>18</v>
      </c>
      <c r="O37" s="21">
        <f t="shared" si="12"/>
        <v>5.42</v>
      </c>
      <c r="P37" s="19">
        <v>33</v>
      </c>
      <c r="Q37" s="22">
        <f>O37*P37</f>
        <v>178.85999999999999</v>
      </c>
      <c r="R37" s="22">
        <f>O37/I37</f>
        <v>1.05859375</v>
      </c>
      <c r="S37" s="23">
        <f aca="true" t="shared" si="15" ref="S37:S45">Q37-K37</f>
        <v>9.899999999999977</v>
      </c>
      <c r="T37" s="17">
        <v>18</v>
      </c>
      <c r="U37" s="21">
        <f>U22</f>
        <v>5.7452000000000005</v>
      </c>
      <c r="V37" s="19">
        <v>33</v>
      </c>
      <c r="W37" s="22">
        <f>U37*V37</f>
        <v>189.59160000000003</v>
      </c>
      <c r="X37" s="22">
        <f>U37/O37</f>
        <v>1.06</v>
      </c>
      <c r="Y37" s="23">
        <f aca="true" t="shared" si="16" ref="Y37:Y45">W37-Q37</f>
        <v>10.731600000000043</v>
      </c>
    </row>
    <row r="38" spans="1:25" ht="14.25">
      <c r="A38" s="3">
        <v>2</v>
      </c>
      <c r="B38" s="2" t="s">
        <v>5</v>
      </c>
      <c r="C38" s="24">
        <v>18</v>
      </c>
      <c r="D38" s="27">
        <v>25.6</v>
      </c>
      <c r="E38" s="26">
        <v>33</v>
      </c>
      <c r="F38" s="20">
        <f>D38*E38</f>
        <v>844.8000000000001</v>
      </c>
      <c r="G38" s="19">
        <v>1.19</v>
      </c>
      <c r="H38" s="24">
        <v>18</v>
      </c>
      <c r="I38" s="21">
        <f t="shared" si="13"/>
        <v>25.6</v>
      </c>
      <c r="J38" s="26">
        <v>33</v>
      </c>
      <c r="K38" s="22">
        <f>I38*J38</f>
        <v>844.8000000000001</v>
      </c>
      <c r="L38" s="22">
        <f t="shared" si="11"/>
        <v>1</v>
      </c>
      <c r="M38" s="23">
        <f t="shared" si="14"/>
        <v>0</v>
      </c>
      <c r="N38" s="24">
        <v>18</v>
      </c>
      <c r="O38" s="21">
        <f t="shared" si="12"/>
        <v>27.136000000000003</v>
      </c>
      <c r="P38" s="26">
        <v>33</v>
      </c>
      <c r="Q38" s="22">
        <f>O38*P38</f>
        <v>895.488</v>
      </c>
      <c r="R38" s="22">
        <f>O38/I38</f>
        <v>1.06</v>
      </c>
      <c r="S38" s="23">
        <f t="shared" si="15"/>
        <v>50.68799999999999</v>
      </c>
      <c r="T38" s="24">
        <v>18</v>
      </c>
      <c r="U38" s="21">
        <f>U23</f>
        <v>28.764160000000004</v>
      </c>
      <c r="V38" s="26">
        <v>33</v>
      </c>
      <c r="W38" s="22">
        <f>U38*V38</f>
        <v>949.2172800000001</v>
      </c>
      <c r="X38" s="22">
        <f>U38/O38</f>
        <v>1.06</v>
      </c>
      <c r="Y38" s="23">
        <f t="shared" si="16"/>
        <v>53.72928000000002</v>
      </c>
    </row>
    <row r="39" spans="1:25" ht="14.25">
      <c r="A39" s="3">
        <v>3</v>
      </c>
      <c r="B39" s="2" t="s">
        <v>6</v>
      </c>
      <c r="C39" s="24"/>
      <c r="D39" s="27"/>
      <c r="E39" s="28"/>
      <c r="F39" s="29"/>
      <c r="G39" s="30"/>
      <c r="H39" s="24"/>
      <c r="I39" s="21"/>
      <c r="J39" s="28"/>
      <c r="K39" s="29"/>
      <c r="L39" s="22"/>
      <c r="M39" s="23"/>
      <c r="N39" s="24"/>
      <c r="O39" s="21">
        <f t="shared" si="12"/>
        <v>0</v>
      </c>
      <c r="P39" s="28"/>
      <c r="Q39" s="29"/>
      <c r="R39" s="22"/>
      <c r="S39" s="23"/>
      <c r="T39" s="24"/>
      <c r="U39" s="21"/>
      <c r="V39" s="28"/>
      <c r="W39" s="29"/>
      <c r="X39" s="22"/>
      <c r="Y39" s="23"/>
    </row>
    <row r="40" spans="1:25" ht="14.25">
      <c r="A40" s="3">
        <v>4</v>
      </c>
      <c r="B40" s="2" t="s">
        <v>7</v>
      </c>
      <c r="C40" s="24">
        <v>5.47</v>
      </c>
      <c r="D40" s="27">
        <v>27.61</v>
      </c>
      <c r="E40" s="28">
        <v>1</v>
      </c>
      <c r="F40" s="29">
        <f>D40*E40*C40</f>
        <v>151.02669999999998</v>
      </c>
      <c r="G40" s="30">
        <v>1.06</v>
      </c>
      <c r="H40" s="24">
        <v>5.47</v>
      </c>
      <c r="I40" s="21">
        <f t="shared" si="13"/>
        <v>27.61</v>
      </c>
      <c r="J40" s="28">
        <v>1</v>
      </c>
      <c r="K40" s="29">
        <f>I40*J40*H40</f>
        <v>151.02669999999998</v>
      </c>
      <c r="L40" s="22">
        <f t="shared" si="11"/>
        <v>1</v>
      </c>
      <c r="M40" s="23">
        <f t="shared" si="14"/>
        <v>0</v>
      </c>
      <c r="N40" s="24">
        <v>5.47</v>
      </c>
      <c r="O40" s="21">
        <f t="shared" si="12"/>
        <v>29.28</v>
      </c>
      <c r="P40" s="28">
        <v>1</v>
      </c>
      <c r="Q40" s="29">
        <f>O40*P40*N40</f>
        <v>160.1616</v>
      </c>
      <c r="R40" s="22">
        <f>O40/I40</f>
        <v>1.0604853314016662</v>
      </c>
      <c r="S40" s="23">
        <f t="shared" si="15"/>
        <v>9.134900000000016</v>
      </c>
      <c r="T40" s="24">
        <v>5.47</v>
      </c>
      <c r="U40" s="21">
        <f>U25</f>
        <v>30.82</v>
      </c>
      <c r="V40" s="28">
        <v>1</v>
      </c>
      <c r="W40" s="29">
        <f>U40*V40*T40</f>
        <v>168.5854</v>
      </c>
      <c r="X40" s="22">
        <f>U40/O40</f>
        <v>1.0525956284153004</v>
      </c>
      <c r="Y40" s="23">
        <f t="shared" si="16"/>
        <v>8.4238</v>
      </c>
    </row>
    <row r="41" spans="1:25" ht="14.25">
      <c r="A41" s="3">
        <v>5</v>
      </c>
      <c r="B41" s="2" t="s">
        <v>8</v>
      </c>
      <c r="C41" s="24">
        <v>5.47</v>
      </c>
      <c r="D41" s="27">
        <v>14.92</v>
      </c>
      <c r="E41" s="28">
        <v>1</v>
      </c>
      <c r="F41" s="29">
        <f>D41*E41*C41</f>
        <v>81.6124</v>
      </c>
      <c r="G41" s="30">
        <v>1.06</v>
      </c>
      <c r="H41" s="24">
        <v>5.47</v>
      </c>
      <c r="I41" s="21">
        <f t="shared" si="13"/>
        <v>14.92</v>
      </c>
      <c r="J41" s="28">
        <v>1</v>
      </c>
      <c r="K41" s="29">
        <f>I41*J41*H41</f>
        <v>81.6124</v>
      </c>
      <c r="L41" s="22">
        <f t="shared" si="11"/>
        <v>1</v>
      </c>
      <c r="M41" s="23">
        <f t="shared" si="14"/>
        <v>0</v>
      </c>
      <c r="N41" s="24">
        <v>5.47</v>
      </c>
      <c r="O41" s="21">
        <f t="shared" si="12"/>
        <v>15.8152</v>
      </c>
      <c r="P41" s="28">
        <v>1</v>
      </c>
      <c r="Q41" s="29">
        <f>O41*P41*N41</f>
        <v>86.509144</v>
      </c>
      <c r="R41" s="22">
        <f>O41/I41</f>
        <v>1.06</v>
      </c>
      <c r="S41" s="23">
        <f t="shared" si="15"/>
        <v>4.896744000000012</v>
      </c>
      <c r="T41" s="24">
        <v>5.47</v>
      </c>
      <c r="U41" s="21">
        <f>U26</f>
        <v>16.77</v>
      </c>
      <c r="V41" s="28">
        <v>1</v>
      </c>
      <c r="W41" s="29">
        <f>U41*V41*T41</f>
        <v>91.7319</v>
      </c>
      <c r="X41" s="22">
        <f>U41/O41</f>
        <v>1.0603723000657594</v>
      </c>
      <c r="Y41" s="23">
        <f t="shared" si="16"/>
        <v>5.22275599999999</v>
      </c>
    </row>
    <row r="42" spans="1:25" ht="14.25">
      <c r="A42" s="3">
        <v>6</v>
      </c>
      <c r="B42" s="2" t="s">
        <v>9</v>
      </c>
      <c r="C42" s="24"/>
      <c r="D42" s="25">
        <v>0.78</v>
      </c>
      <c r="E42" s="26">
        <v>33</v>
      </c>
      <c r="F42" s="29">
        <f>D42*E42</f>
        <v>25.740000000000002</v>
      </c>
      <c r="G42" s="30">
        <v>1.12</v>
      </c>
      <c r="H42" s="30"/>
      <c r="I42" s="21">
        <f t="shared" si="13"/>
        <v>0.78</v>
      </c>
      <c r="J42" s="26">
        <v>33</v>
      </c>
      <c r="K42" s="29">
        <f>I42*J42</f>
        <v>25.740000000000002</v>
      </c>
      <c r="L42" s="22">
        <f t="shared" si="11"/>
        <v>1</v>
      </c>
      <c r="M42" s="23">
        <f t="shared" si="14"/>
        <v>0</v>
      </c>
      <c r="N42" s="30"/>
      <c r="O42" s="21"/>
      <c r="P42" s="26"/>
      <c r="Q42" s="29"/>
      <c r="R42" s="22"/>
      <c r="S42" s="23">
        <f t="shared" si="15"/>
        <v>-25.740000000000002</v>
      </c>
      <c r="T42" s="30"/>
      <c r="U42" s="21"/>
      <c r="V42" s="26"/>
      <c r="W42" s="29"/>
      <c r="X42" s="22"/>
      <c r="Y42" s="23">
        <f t="shared" si="16"/>
        <v>0</v>
      </c>
    </row>
    <row r="43" spans="1:25" ht="14.25">
      <c r="A43" s="3">
        <v>7</v>
      </c>
      <c r="B43" s="2" t="s">
        <v>38</v>
      </c>
      <c r="C43" s="24"/>
      <c r="D43" s="27">
        <f>D28</f>
        <v>0.4</v>
      </c>
      <c r="E43" s="26">
        <v>33</v>
      </c>
      <c r="F43" s="29">
        <f>D43*E43</f>
        <v>13.200000000000001</v>
      </c>
      <c r="G43" s="26"/>
      <c r="H43" s="26"/>
      <c r="I43" s="21">
        <f t="shared" si="13"/>
        <v>0.4</v>
      </c>
      <c r="J43" s="26">
        <v>33</v>
      </c>
      <c r="K43" s="29">
        <f>I43*J43</f>
        <v>13.200000000000001</v>
      </c>
      <c r="L43" s="22">
        <f t="shared" si="11"/>
        <v>1</v>
      </c>
      <c r="M43" s="23">
        <f t="shared" si="14"/>
        <v>0</v>
      </c>
      <c r="N43" s="26"/>
      <c r="O43" s="25"/>
      <c r="P43" s="26"/>
      <c r="Q43" s="31"/>
      <c r="R43" s="22"/>
      <c r="S43" s="23">
        <f t="shared" si="15"/>
        <v>-13.200000000000001</v>
      </c>
      <c r="T43" s="26"/>
      <c r="U43" s="25"/>
      <c r="V43" s="26"/>
      <c r="W43" s="31"/>
      <c r="X43" s="22"/>
      <c r="Y43" s="23">
        <f t="shared" si="16"/>
        <v>0</v>
      </c>
    </row>
    <row r="44" spans="1:25" ht="14.25">
      <c r="A44" s="3">
        <v>8</v>
      </c>
      <c r="B44" s="2" t="s">
        <v>10</v>
      </c>
      <c r="C44" s="24"/>
      <c r="D44" s="25"/>
      <c r="E44" s="26"/>
      <c r="F44" s="31"/>
      <c r="G44" s="26"/>
      <c r="H44" s="26"/>
      <c r="I44" s="25"/>
      <c r="J44" s="26"/>
      <c r="K44" s="31"/>
      <c r="L44" s="45"/>
      <c r="M44" s="23"/>
      <c r="N44" s="26"/>
      <c r="O44" s="25"/>
      <c r="P44" s="26"/>
      <c r="Q44" s="31"/>
      <c r="R44" s="22"/>
      <c r="S44" s="23"/>
      <c r="T44" s="26"/>
      <c r="U44" s="25"/>
      <c r="V44" s="26"/>
      <c r="W44" s="31"/>
      <c r="X44" s="22"/>
      <c r="Y44" s="23"/>
    </row>
    <row r="45" spans="1:25" ht="15" thickBot="1">
      <c r="A45" s="9"/>
      <c r="B45" s="10" t="s">
        <v>11</v>
      </c>
      <c r="C45" s="32"/>
      <c r="D45" s="33"/>
      <c r="E45" s="34"/>
      <c r="F45" s="35">
        <f>SUM(F36:F44)</f>
        <v>1604.7791</v>
      </c>
      <c r="G45" s="50"/>
      <c r="H45" s="50"/>
      <c r="I45" s="33"/>
      <c r="J45" s="34"/>
      <c r="K45" s="35">
        <f>SUM(K36:K44)</f>
        <v>1604.7791</v>
      </c>
      <c r="L45" s="46">
        <f>K45/F45</f>
        <v>1</v>
      </c>
      <c r="M45" s="37">
        <f>K45-F45</f>
        <v>0</v>
      </c>
      <c r="N45" s="36"/>
      <c r="O45" s="33"/>
      <c r="P45" s="34"/>
      <c r="Q45" s="35">
        <f>SUM(Q36:Q44)</f>
        <v>1700.848744</v>
      </c>
      <c r="R45" s="46">
        <f>Q45/K45</f>
        <v>1.0598647153368335</v>
      </c>
      <c r="S45" s="23">
        <f t="shared" si="15"/>
        <v>96.06964399999993</v>
      </c>
      <c r="T45" s="36"/>
      <c r="U45" s="33"/>
      <c r="V45" s="34"/>
      <c r="W45" s="35">
        <f>SUM(W36:W44)</f>
        <v>1801.74598</v>
      </c>
      <c r="X45" s="22">
        <f>W45/Q45</f>
        <v>1.0593216982732476</v>
      </c>
      <c r="Y45" s="23">
        <f t="shared" si="16"/>
        <v>100.89723600000002</v>
      </c>
    </row>
    <row r="46" spans="1:25" ht="16.5" thickBot="1">
      <c r="A46" s="11"/>
      <c r="B46" s="12" t="s">
        <v>12</v>
      </c>
      <c r="C46" s="38"/>
      <c r="D46" s="39"/>
      <c r="E46" s="40"/>
      <c r="F46" s="41">
        <f>F45/33</f>
        <v>48.6296696969697</v>
      </c>
      <c r="G46" s="51"/>
      <c r="H46" s="51"/>
      <c r="I46" s="39"/>
      <c r="J46" s="40"/>
      <c r="K46" s="41">
        <f>K45/33</f>
        <v>48.6296696969697</v>
      </c>
      <c r="L46" s="44">
        <f>(K46/F46-1)*100</f>
        <v>0</v>
      </c>
      <c r="M46" s="43">
        <f>K46-F46</f>
        <v>0</v>
      </c>
      <c r="N46" s="42"/>
      <c r="O46" s="39"/>
      <c r="P46" s="40"/>
      <c r="Q46" s="41">
        <f>Q45/33</f>
        <v>51.54087103030303</v>
      </c>
      <c r="R46" s="44">
        <f>(Q46/K46-1)*100</f>
        <v>5.986471533683346</v>
      </c>
      <c r="S46" s="43">
        <f>Q46-K46</f>
        <v>2.911201333333331</v>
      </c>
      <c r="T46" s="42"/>
      <c r="U46" s="39"/>
      <c r="V46" s="40"/>
      <c r="W46" s="41">
        <f>W45/33</f>
        <v>54.59836303030303</v>
      </c>
      <c r="X46" s="44">
        <f>(W46/Q46-1)*100</f>
        <v>5.93216982732474</v>
      </c>
      <c r="Y46" s="43">
        <f>W46-Q46</f>
        <v>3.0574919999999963</v>
      </c>
    </row>
    <row r="47" ht="12.75">
      <c r="M47" s="16"/>
    </row>
    <row r="50" ht="12.75" hidden="1" outlineLevel="1">
      <c r="A50" t="s">
        <v>16</v>
      </c>
    </row>
    <row r="51" spans="1:6" ht="12.75" hidden="1" outlineLevel="1">
      <c r="A51" t="s">
        <v>17</v>
      </c>
      <c r="F51" t="s">
        <v>18</v>
      </c>
    </row>
    <row r="52" ht="12.75" collapsed="1"/>
  </sheetData>
  <sheetProtection/>
  <mergeCells count="55">
    <mergeCell ref="X34:X35"/>
    <mergeCell ref="Y34:Y35"/>
    <mergeCell ref="R34:R35"/>
    <mergeCell ref="S34:S35"/>
    <mergeCell ref="T34:T35"/>
    <mergeCell ref="U34:W34"/>
    <mergeCell ref="L34:L35"/>
    <mergeCell ref="M34:M35"/>
    <mergeCell ref="N34:N35"/>
    <mergeCell ref="O34:Q34"/>
    <mergeCell ref="X19:X20"/>
    <mergeCell ref="Y19:Y20"/>
    <mergeCell ref="A33:Y33"/>
    <mergeCell ref="A34:A35"/>
    <mergeCell ref="B34:B35"/>
    <mergeCell ref="C34:C35"/>
    <mergeCell ref="D34:F34"/>
    <mergeCell ref="G34:G35"/>
    <mergeCell ref="H34:H35"/>
    <mergeCell ref="I34:K34"/>
    <mergeCell ref="R19:R20"/>
    <mergeCell ref="S19:S20"/>
    <mergeCell ref="T19:T20"/>
    <mergeCell ref="U19:W19"/>
    <mergeCell ref="L19:L20"/>
    <mergeCell ref="M19:M20"/>
    <mergeCell ref="N19:N20"/>
    <mergeCell ref="O19:Q19"/>
    <mergeCell ref="A2:Y2"/>
    <mergeCell ref="A3:Y3"/>
    <mergeCell ref="A18:Y18"/>
    <mergeCell ref="A19:A20"/>
    <mergeCell ref="B19:B20"/>
    <mergeCell ref="C19:C20"/>
    <mergeCell ref="D19:F19"/>
    <mergeCell ref="G19:G20"/>
    <mergeCell ref="H19:H20"/>
    <mergeCell ref="I19:K19"/>
    <mergeCell ref="A4:A5"/>
    <mergeCell ref="B4:B5"/>
    <mergeCell ref="C4:C5"/>
    <mergeCell ref="L4:L5"/>
    <mergeCell ref="D4:F4"/>
    <mergeCell ref="I4:K4"/>
    <mergeCell ref="G4:G5"/>
    <mergeCell ref="H4:H5"/>
    <mergeCell ref="M4:M5"/>
    <mergeCell ref="S4:S5"/>
    <mergeCell ref="T4:T5"/>
    <mergeCell ref="U4:W4"/>
    <mergeCell ref="Y4:Y5"/>
    <mergeCell ref="X4:X5"/>
    <mergeCell ref="N4:N5"/>
    <mergeCell ref="O4:Q4"/>
    <mergeCell ref="R4:R5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2012-05-21T08:48:50Z</cp:lastPrinted>
  <dcterms:created xsi:type="dcterms:W3CDTF">2006-06-14T08:36:15Z</dcterms:created>
  <dcterms:modified xsi:type="dcterms:W3CDTF">2012-05-21T10:49:59Z</dcterms:modified>
  <cp:category/>
  <cp:version/>
  <cp:contentType/>
  <cp:contentStatus/>
</cp:coreProperties>
</file>